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firstSheet="2" activeTab="2"/>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报价清单!$A$3:$G$50</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2">报价清单!$A$1:$G$50</definedName>
    <definedName name="_xlnm.Print_Area" localSheetId="1">编制说明!$A$1:$B$12</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汇总表!$A$1:$F$5</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s>
  <calcPr calcId="144525"/>
</workbook>
</file>

<file path=xl/sharedStrings.xml><?xml version="1.0" encoding="utf-8"?>
<sst xmlns="http://schemas.openxmlformats.org/spreadsheetml/2006/main" count="166" uniqueCount="81">
  <si>
    <t>东莞市民服务中心三期电力电缆采购合同
投标费用汇总表</t>
  </si>
  <si>
    <t>序号</t>
  </si>
  <si>
    <t>费用名称</t>
  </si>
  <si>
    <t>计费基数</t>
  </si>
  <si>
    <t>投标限价（元）</t>
  </si>
  <si>
    <t>投标报价</t>
  </si>
  <si>
    <t>备注</t>
  </si>
  <si>
    <t>采购费用</t>
  </si>
  <si>
    <t>汇总报价</t>
  </si>
  <si>
    <t>小写：</t>
  </si>
  <si>
    <t>大写：</t>
  </si>
  <si>
    <t>东莞市民服务中心三期电力电缆采购招标清单报价说明</t>
  </si>
  <si>
    <t>招标范围东莞市民服务中心三期电力电缆采购，范围以招标文件书面资料为准。</t>
  </si>
  <si>
    <t>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t>
  </si>
  <si>
    <t>本清单中所有填报的价格均为不含税单价，增值税统一按照13%考虑。</t>
  </si>
  <si>
    <t>此次招标清单按上海有色金属网9月28日铜材64760元/吨报价；
调价公式为：p=p0+（b-a）×v
p：合同电缆价格（元/米）；
p0：基准价格（元/米）；
b:招标人下达书面订货单当天“上海有色金属网广东SMM1＃电解铜”均价作为铜价调差基准价；
a: 报价基准价：64760元/吨；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t>
  </si>
  <si>
    <t>交货期为下单之日起20天内交货至项目现场；货到工地，由甲方、监理现场随机抽样监督送检；如送检不合格，则该批电缆退货，所发生的费用由供货单位负责；如发生3次以上送检不合格，将追究其乙方责任。</t>
  </si>
  <si>
    <t>报价人应巨细无疑考虑现场、图纸等实际情况；报价人也应深入理解技术标准和验收要求,所有在招标时提供的文件均认为已完整无误包含在价格之中；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</si>
  <si>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</si>
  <si>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</si>
  <si>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招标方的技术标准，对于招标方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</si>
  <si>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</si>
  <si>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</si>
  <si>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</si>
  <si>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东莞市民服务中心三期电力电缆采购报价清单</t>
  </si>
  <si>
    <t>名称</t>
  </si>
  <si>
    <t>电压等级</t>
  </si>
  <si>
    <t>单位</t>
  </si>
  <si>
    <t>线/缆合计(m)</t>
  </si>
  <si>
    <t>不含税单价（元/m）</t>
  </si>
  <si>
    <t>合价（元）</t>
  </si>
  <si>
    <t>WDZN-YJY-5*2.5</t>
  </si>
  <si>
    <t>0.6/1kv</t>
  </si>
  <si>
    <t>m</t>
  </si>
  <si>
    <t>WDZN-YJY-5*4</t>
  </si>
  <si>
    <t>WDZ-YJY-3*10</t>
  </si>
  <si>
    <t>WDZ-YJY-4*120+1*70</t>
  </si>
  <si>
    <t>WDZ-YJY-4*150+1*70</t>
  </si>
  <si>
    <t>WDZ-YJY-4*185+1*95</t>
  </si>
  <si>
    <t>WDZ-YJY-4*240+1*120</t>
  </si>
  <si>
    <t>WDZ-YJY-4*25+1*16</t>
  </si>
  <si>
    <t>WDZ-YJY-4*35+1*16</t>
  </si>
  <si>
    <t>WDZ-YJY-4*50+1*25</t>
  </si>
  <si>
    <t>WDZ-YJY-4*70+1*35</t>
  </si>
  <si>
    <t>WDZ-YJY-4*95+1*50</t>
  </si>
  <si>
    <t>WDZ-YJY-5*10</t>
  </si>
  <si>
    <t>WDZ-YJY-5*16</t>
  </si>
  <si>
    <t>WDZ-YJY-5*4</t>
  </si>
  <si>
    <t>WDZ-YJY-5*6</t>
  </si>
  <si>
    <t>WDZ-YJY-3*120+1*70</t>
  </si>
  <si>
    <t>WDZ-YJY-3*50+1*25</t>
  </si>
  <si>
    <t>WDZ-YJY-3*25+1*16</t>
  </si>
  <si>
    <t>WDZ-YJY-3*35+1*16</t>
  </si>
  <si>
    <t>WDZ-YJY-4*10</t>
  </si>
  <si>
    <t>WDZ-YJY-4*16</t>
  </si>
  <si>
    <t>WDZ-YJY-5*2.5</t>
  </si>
  <si>
    <t>WDZN-YJY-4*16</t>
  </si>
  <si>
    <t>WDZN-YJY-3*50+1*25</t>
  </si>
  <si>
    <t>WDZN-YJY-3*95</t>
  </si>
  <si>
    <t>WDZN-YJY-4*10</t>
  </si>
  <si>
    <t>WDZN-YJY-4*2.5</t>
  </si>
  <si>
    <t>WDZN-YJY-4*4</t>
  </si>
  <si>
    <t>WDZN-YJY-4*95</t>
  </si>
  <si>
    <t>WDZ-YJY-4*4</t>
  </si>
  <si>
    <t>WDZN-KYJY-4*1.5</t>
  </si>
  <si>
    <t>WDZN-KYJY-7*1.5</t>
  </si>
  <si>
    <t>WDZ-YJY-3*150+1*70</t>
  </si>
  <si>
    <t>WDZ-YJY-3*70+1*35</t>
  </si>
  <si>
    <t>WDZ-YJY-3*95+1*50</t>
  </si>
  <si>
    <t>WDZ-YJY-4*2.5</t>
  </si>
  <si>
    <t>WDZ-YJY-4*6</t>
  </si>
  <si>
    <t>WDZN-YJY-4*6</t>
  </si>
  <si>
    <t>WDZ-YJY-3X120</t>
  </si>
  <si>
    <t>8.7/15KV</t>
  </si>
  <si>
    <t>WDZ-YJY-3*300</t>
  </si>
  <si>
    <t>ZR-YJV22-3*300</t>
  </si>
  <si>
    <t>ZR-YJV22-3*120</t>
  </si>
  <si>
    <t>合计（元）</t>
  </si>
  <si>
    <t>税金13%（元）</t>
  </si>
  <si>
    <t>含税合计（元）</t>
  </si>
  <si>
    <t>备注：
1、本次招标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
2、报价均为国标电缆，品牌要求（或同等品牌）：花缆、程通、盛隆、中亚；
3、鉴于原材料“铜”市场价格的波动，今后供货中将对“广东SMM1＃电解铜”期货价波动引起的电线电缆价格变化给与调整，具体调整办法为：以招标人下达书面订货当日上海有色金属网广东SMM1＃电解铜均价与投标基准价相比，此次招标清单按上海有色金属网9月28日铜材64760元/吨报价；
调价公式为：p=p0+（b-a）×v
p：合同电缆价格（元/米）；
p0：基准价格（元/米）；
b:招标人下达书面订货单当天“上海有色金属网广东SMM1＃电解铜”均价作为铜价调差基准价；
a: 报价基准价：64760元/吨；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4、交货期为下单之日起20天内交货至项目现场。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</si>
</sst>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
  </numFmts>
  <fonts count="40">
    <font>
      <sz val="11"/>
      <color theme="1"/>
      <name val="宋体"/>
      <charset val="134"/>
      <scheme val="minor"/>
    </font>
    <font>
      <sz val="11"/>
      <name val="Arial"/>
      <charset val="0"/>
    </font>
    <font>
      <b/>
      <sz val="16"/>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sz val="11"/>
      <name val="Calibri"/>
      <charset val="134"/>
    </font>
    <font>
      <b/>
      <sz val="11"/>
      <color theme="1"/>
      <name val="宋体"/>
      <charset val="134"/>
      <scheme val="minor"/>
    </font>
    <font>
      <sz val="10"/>
      <color theme="1"/>
      <name val="仿宋_GB2312"/>
      <charset val="134"/>
    </font>
    <font>
      <sz val="11"/>
      <color theme="1"/>
      <name val="方正仿宋_GB2312"/>
      <charset val="134"/>
    </font>
    <font>
      <b/>
      <sz val="10"/>
      <name val="方正仿宋_GB2312"/>
      <charset val="134"/>
    </font>
    <font>
      <sz val="10"/>
      <name val="方正仿宋_GB2312"/>
      <charset val="134"/>
    </font>
    <font>
      <sz val="10"/>
      <color indexed="8"/>
      <name val="方正仿宋_GB2312"/>
      <charset val="134"/>
    </font>
    <font>
      <sz val="10"/>
      <color indexed="10"/>
      <name val="方正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4" borderId="14" applyNumberFormat="0" applyAlignment="0" applyProtection="0">
      <alignment vertical="center"/>
    </xf>
    <xf numFmtId="0" fontId="29" fillId="5" borderId="15" applyNumberFormat="0" applyAlignment="0" applyProtection="0">
      <alignment vertical="center"/>
    </xf>
    <xf numFmtId="0" fontId="30" fillId="5" borderId="14" applyNumberFormat="0" applyAlignment="0" applyProtection="0">
      <alignment vertical="center"/>
    </xf>
    <xf numFmtId="0" fontId="31" fillId="6"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xf numFmtId="0" fontId="39" fillId="0" borderId="0"/>
  </cellStyleXfs>
  <cellXfs count="66">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177" fontId="0" fillId="0" borderId="0" xfId="0" applyNumberFormat="1" applyFont="1" applyFill="1">
      <alignmen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xf>
    <xf numFmtId="0" fontId="5"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lignment vertical="center"/>
    </xf>
    <xf numFmtId="177" fontId="6" fillId="0" borderId="1" xfId="0" applyNumberFormat="1" applyFont="1" applyFill="1" applyBorder="1">
      <alignment vertical="center"/>
    </xf>
    <xf numFmtId="176" fontId="0"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6" fontId="8" fillId="0" borderId="1" xfId="0" applyNumberFormat="1" applyFont="1" applyFill="1" applyBorder="1" applyAlignment="1">
      <alignment horizontal="center"/>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vertical="center"/>
    </xf>
    <xf numFmtId="177" fontId="0" fillId="0" borderId="1" xfId="0" applyNumberFormat="1" applyFont="1" applyFill="1" applyBorder="1">
      <alignment vertical="center"/>
    </xf>
    <xf numFmtId="0" fontId="10" fillId="0" borderId="1" xfId="0" applyFont="1" applyFill="1" applyBorder="1" applyAlignment="1">
      <alignment horizontal="left" vertical="top" wrapText="1"/>
    </xf>
    <xf numFmtId="177" fontId="10" fillId="0" borderId="1" xfId="0" applyNumberFormat="1" applyFont="1" applyFill="1" applyBorder="1" applyAlignment="1">
      <alignment horizontal="left" vertical="top" wrapText="1"/>
    </xf>
    <xf numFmtId="0" fontId="11" fillId="0" borderId="0" xfId="0" applyFont="1" applyFill="1" applyAlignment="1"/>
    <xf numFmtId="0" fontId="12" fillId="0" borderId="1" xfId="50" applyFont="1" applyBorder="1" applyAlignment="1">
      <alignment horizontal="center" vertical="center" wrapText="1"/>
    </xf>
    <xf numFmtId="0" fontId="13" fillId="0" borderId="1" xfId="50" applyNumberFormat="1" applyFont="1" applyBorder="1" applyAlignment="1">
      <alignment horizontal="center" vertical="center" wrapText="1"/>
    </xf>
    <xf numFmtId="0" fontId="14" fillId="0" borderId="1" xfId="0" applyFont="1" applyFill="1" applyBorder="1" applyAlignment="1">
      <alignment horizontal="justify" vertical="center"/>
    </xf>
    <xf numFmtId="0" fontId="13" fillId="0" borderId="1" xfId="50" applyFont="1" applyBorder="1" applyAlignment="1">
      <alignment horizontal="left" vertical="center" wrapText="1"/>
    </xf>
    <xf numFmtId="0" fontId="11" fillId="0" borderId="0" xfId="0" applyFont="1" applyFill="1" applyAlignment="1">
      <alignment horizontal="center" vertical="center"/>
    </xf>
    <xf numFmtId="9" fontId="11" fillId="0" borderId="0" xfId="3" applyNumberFormat="1" applyFont="1" applyFill="1" applyAlignment="1">
      <alignment horizontal="center" vertical="center"/>
    </xf>
    <xf numFmtId="0" fontId="13" fillId="0" borderId="1" xfId="50" applyFont="1" applyFill="1" applyBorder="1" applyAlignment="1">
      <alignment horizontal="left" vertical="center" wrapText="1"/>
    </xf>
    <xf numFmtId="0" fontId="15" fillId="0" borderId="1" xfId="50" applyFont="1" applyFill="1" applyBorder="1" applyAlignment="1">
      <alignment horizontal="left" vertical="center" wrapText="1"/>
    </xf>
    <xf numFmtId="0" fontId="13" fillId="0" borderId="1" xfId="49" applyFont="1" applyFill="1" applyBorder="1" applyAlignment="1">
      <alignment horizontal="lef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176" fontId="16" fillId="0" borderId="0"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8"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177" fontId="16"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177" fontId="16" fillId="0" borderId="1" xfId="0" applyNumberFormat="1" applyFont="1" applyFill="1" applyBorder="1" applyAlignment="1">
      <alignment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 name="Normal" xfId="51"/>
    <cellStyle name="常规_赵承君 报价单" xfId="52"/>
    <cellStyle name="常规_出厂价"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view="pageBreakPreview" zoomScaleNormal="100" workbookViewId="0">
      <selection activeCell="I5" sqref="I5"/>
    </sheetView>
  </sheetViews>
  <sheetFormatPr defaultColWidth="10" defaultRowHeight="15.6" outlineLevelCol="5"/>
  <cols>
    <col min="1" max="1" width="6.11111111111111" style="46" customWidth="1"/>
    <col min="2" max="2" width="20.6666666666667" style="45" customWidth="1"/>
    <col min="3" max="3" width="25.3333333333333" style="45" customWidth="1"/>
    <col min="4" max="4" width="20.2222222222222" style="47" customWidth="1"/>
    <col min="5" max="5" width="23.2222222222222" style="45" customWidth="1"/>
    <col min="6" max="6" width="19.6666666666667" style="45" customWidth="1"/>
    <col min="7" max="16384" width="10" style="45"/>
  </cols>
  <sheetData>
    <row r="1" s="45" customFormat="1" ht="54" customHeight="1" spans="1:6">
      <c r="A1" s="48" t="s">
        <v>0</v>
      </c>
      <c r="B1" s="49"/>
      <c r="C1" s="49"/>
      <c r="D1" s="50"/>
      <c r="E1" s="49"/>
      <c r="F1" s="49"/>
    </row>
    <row r="2" s="45" customFormat="1" ht="45" customHeight="1" spans="1:6">
      <c r="A2" s="51" t="s">
        <v>1</v>
      </c>
      <c r="B2" s="51" t="s">
        <v>2</v>
      </c>
      <c r="C2" s="51" t="s">
        <v>3</v>
      </c>
      <c r="D2" s="52" t="s">
        <v>4</v>
      </c>
      <c r="E2" s="51" t="s">
        <v>5</v>
      </c>
      <c r="F2" s="51" t="s">
        <v>6</v>
      </c>
    </row>
    <row r="3" s="45" customFormat="1" ht="45" customHeight="1" spans="1:6">
      <c r="A3" s="53">
        <v>1</v>
      </c>
      <c r="B3" s="54" t="s">
        <v>7</v>
      </c>
      <c r="C3" s="55">
        <v>14406747.93</v>
      </c>
      <c r="D3" s="55">
        <f>+C3*(1-10.24%)</f>
        <v>12931496.941968</v>
      </c>
      <c r="E3" s="56"/>
      <c r="F3" s="56"/>
    </row>
    <row r="4" s="45" customFormat="1" ht="45" customHeight="1" spans="1:6">
      <c r="A4" s="57" t="s">
        <v>8</v>
      </c>
      <c r="B4" s="58"/>
      <c r="C4" s="59"/>
      <c r="D4" s="60" t="s">
        <v>9</v>
      </c>
      <c r="E4" s="61"/>
      <c r="F4" s="62"/>
    </row>
    <row r="5" s="45" customFormat="1" ht="45" customHeight="1" spans="1:6">
      <c r="A5" s="63"/>
      <c r="B5" s="64"/>
      <c r="C5" s="65"/>
      <c r="D5" s="60" t="s">
        <v>10</v>
      </c>
      <c r="E5" s="61"/>
      <c r="F5" s="62"/>
    </row>
    <row r="6" s="45" customFormat="1" ht="25" customHeight="1" spans="1:6">
      <c r="A6" s="46"/>
      <c r="B6" s="46"/>
      <c r="C6" s="46"/>
      <c r="D6" s="46"/>
      <c r="E6" s="46"/>
      <c r="F6" s="46"/>
    </row>
    <row r="10" customFormat="1" spans="1:6">
      <c r="A10" s="46"/>
      <c r="B10" s="45"/>
      <c r="C10" s="45"/>
      <c r="D10" s="47"/>
      <c r="E10" s="45"/>
      <c r="F10" s="45"/>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BreakPreview" zoomScaleNormal="115" topLeftCell="A2" workbookViewId="0">
      <selection activeCell="B5" sqref="B5"/>
    </sheetView>
  </sheetViews>
  <sheetFormatPr defaultColWidth="9" defaultRowHeight="14.4"/>
  <cols>
    <col min="1" max="1" width="5.37037037037037" style="35" customWidth="1"/>
    <col min="2" max="2" width="81.7314814814815" style="35" customWidth="1"/>
    <col min="3" max="5" width="9" style="35"/>
    <col min="6" max="6" width="9.37962962962963" style="35"/>
    <col min="7" max="7" width="12.8888888888889" style="35"/>
    <col min="8" max="242" width="9" style="35"/>
    <col min="243" max="243" width="3" style="35" customWidth="1"/>
    <col min="244" max="244" width="4.62962962962963" style="35" customWidth="1"/>
    <col min="245" max="245" width="85.2685185185185" style="35" customWidth="1"/>
    <col min="246" max="498" width="9" style="35"/>
    <col min="499" max="499" width="3" style="35" customWidth="1"/>
    <col min="500" max="500" width="4.62962962962963" style="35" customWidth="1"/>
    <col min="501" max="501" width="85.2685185185185" style="35" customWidth="1"/>
    <col min="502" max="754" width="9" style="35"/>
    <col min="755" max="755" width="3" style="35" customWidth="1"/>
    <col min="756" max="756" width="4.62962962962963" style="35" customWidth="1"/>
    <col min="757" max="757" width="85.2685185185185" style="35" customWidth="1"/>
    <col min="758" max="1010" width="9" style="35"/>
    <col min="1011" max="1011" width="3" style="35" customWidth="1"/>
    <col min="1012" max="1012" width="4.62962962962963" style="35" customWidth="1"/>
    <col min="1013" max="1013" width="85.2685185185185" style="35" customWidth="1"/>
    <col min="1014" max="1266" width="9" style="35"/>
    <col min="1267" max="1267" width="3" style="35" customWidth="1"/>
    <col min="1268" max="1268" width="4.62962962962963" style="35" customWidth="1"/>
    <col min="1269" max="1269" width="85.2685185185185" style="35" customWidth="1"/>
    <col min="1270" max="1522" width="9" style="35"/>
    <col min="1523" max="1523" width="3" style="35" customWidth="1"/>
    <col min="1524" max="1524" width="4.62962962962963" style="35" customWidth="1"/>
    <col min="1525" max="1525" width="85.2685185185185" style="35" customWidth="1"/>
    <col min="1526" max="1778" width="9" style="35"/>
    <col min="1779" max="1779" width="3" style="35" customWidth="1"/>
    <col min="1780" max="1780" width="4.62962962962963" style="35" customWidth="1"/>
    <col min="1781" max="1781" width="85.2685185185185" style="35" customWidth="1"/>
    <col min="1782" max="2034" width="9" style="35"/>
    <col min="2035" max="2035" width="3" style="35" customWidth="1"/>
    <col min="2036" max="2036" width="4.62962962962963" style="35" customWidth="1"/>
    <col min="2037" max="2037" width="85.2685185185185" style="35" customWidth="1"/>
    <col min="2038" max="2290" width="9" style="35"/>
    <col min="2291" max="2291" width="3" style="35" customWidth="1"/>
    <col min="2292" max="2292" width="4.62962962962963" style="35" customWidth="1"/>
    <col min="2293" max="2293" width="85.2685185185185" style="35" customWidth="1"/>
    <col min="2294" max="2546" width="9" style="35"/>
    <col min="2547" max="2547" width="3" style="35" customWidth="1"/>
    <col min="2548" max="2548" width="4.62962962962963" style="35" customWidth="1"/>
    <col min="2549" max="2549" width="85.2685185185185" style="35" customWidth="1"/>
    <col min="2550" max="2802" width="9" style="35"/>
    <col min="2803" max="2803" width="3" style="35" customWidth="1"/>
    <col min="2804" max="2804" width="4.62962962962963" style="35" customWidth="1"/>
    <col min="2805" max="2805" width="85.2685185185185" style="35" customWidth="1"/>
    <col min="2806" max="3058" width="9" style="35"/>
    <col min="3059" max="3059" width="3" style="35" customWidth="1"/>
    <col min="3060" max="3060" width="4.62962962962963" style="35" customWidth="1"/>
    <col min="3061" max="3061" width="85.2685185185185" style="35" customWidth="1"/>
    <col min="3062" max="3314" width="9" style="35"/>
    <col min="3315" max="3315" width="3" style="35" customWidth="1"/>
    <col min="3316" max="3316" width="4.62962962962963" style="35" customWidth="1"/>
    <col min="3317" max="3317" width="85.2685185185185" style="35" customWidth="1"/>
    <col min="3318" max="3570" width="9" style="35"/>
    <col min="3571" max="3571" width="3" style="35" customWidth="1"/>
    <col min="3572" max="3572" width="4.62962962962963" style="35" customWidth="1"/>
    <col min="3573" max="3573" width="85.2685185185185" style="35" customWidth="1"/>
    <col min="3574" max="3826" width="9" style="35"/>
    <col min="3827" max="3827" width="3" style="35" customWidth="1"/>
    <col min="3828" max="3828" width="4.62962962962963" style="35" customWidth="1"/>
    <col min="3829" max="3829" width="85.2685185185185" style="35" customWidth="1"/>
    <col min="3830" max="4082" width="9" style="35"/>
    <col min="4083" max="4083" width="3" style="35" customWidth="1"/>
    <col min="4084" max="4084" width="4.62962962962963" style="35" customWidth="1"/>
    <col min="4085" max="4085" width="85.2685185185185" style="35" customWidth="1"/>
    <col min="4086" max="4338" width="9" style="35"/>
    <col min="4339" max="4339" width="3" style="35" customWidth="1"/>
    <col min="4340" max="4340" width="4.62962962962963" style="35" customWidth="1"/>
    <col min="4341" max="4341" width="85.2685185185185" style="35" customWidth="1"/>
    <col min="4342" max="4594" width="9" style="35"/>
    <col min="4595" max="4595" width="3" style="35" customWidth="1"/>
    <col min="4596" max="4596" width="4.62962962962963" style="35" customWidth="1"/>
    <col min="4597" max="4597" width="85.2685185185185" style="35" customWidth="1"/>
    <col min="4598" max="4850" width="9" style="35"/>
    <col min="4851" max="4851" width="3" style="35" customWidth="1"/>
    <col min="4852" max="4852" width="4.62962962962963" style="35" customWidth="1"/>
    <col min="4853" max="4853" width="85.2685185185185" style="35" customWidth="1"/>
    <col min="4854" max="5106" width="9" style="35"/>
    <col min="5107" max="5107" width="3" style="35" customWidth="1"/>
    <col min="5108" max="5108" width="4.62962962962963" style="35" customWidth="1"/>
    <col min="5109" max="5109" width="85.2685185185185" style="35" customWidth="1"/>
    <col min="5110" max="5362" width="9" style="35"/>
    <col min="5363" max="5363" width="3" style="35" customWidth="1"/>
    <col min="5364" max="5364" width="4.62962962962963" style="35" customWidth="1"/>
    <col min="5365" max="5365" width="85.2685185185185" style="35" customWidth="1"/>
    <col min="5366" max="5618" width="9" style="35"/>
    <col min="5619" max="5619" width="3" style="35" customWidth="1"/>
    <col min="5620" max="5620" width="4.62962962962963" style="35" customWidth="1"/>
    <col min="5621" max="5621" width="85.2685185185185" style="35" customWidth="1"/>
    <col min="5622" max="5874" width="9" style="35"/>
    <col min="5875" max="5875" width="3" style="35" customWidth="1"/>
    <col min="5876" max="5876" width="4.62962962962963" style="35" customWidth="1"/>
    <col min="5877" max="5877" width="85.2685185185185" style="35" customWidth="1"/>
    <col min="5878" max="6130" width="9" style="35"/>
    <col min="6131" max="6131" width="3" style="35" customWidth="1"/>
    <col min="6132" max="6132" width="4.62962962962963" style="35" customWidth="1"/>
    <col min="6133" max="6133" width="85.2685185185185" style="35" customWidth="1"/>
    <col min="6134" max="6386" width="9" style="35"/>
    <col min="6387" max="6387" width="3" style="35" customWidth="1"/>
    <col min="6388" max="6388" width="4.62962962962963" style="35" customWidth="1"/>
    <col min="6389" max="6389" width="85.2685185185185" style="35" customWidth="1"/>
    <col min="6390" max="6642" width="9" style="35"/>
    <col min="6643" max="6643" width="3" style="35" customWidth="1"/>
    <col min="6644" max="6644" width="4.62962962962963" style="35" customWidth="1"/>
    <col min="6645" max="6645" width="85.2685185185185" style="35" customWidth="1"/>
    <col min="6646" max="6898" width="9" style="35"/>
    <col min="6899" max="6899" width="3" style="35" customWidth="1"/>
    <col min="6900" max="6900" width="4.62962962962963" style="35" customWidth="1"/>
    <col min="6901" max="6901" width="85.2685185185185" style="35" customWidth="1"/>
    <col min="6902" max="7154" width="9" style="35"/>
    <col min="7155" max="7155" width="3" style="35" customWidth="1"/>
    <col min="7156" max="7156" width="4.62962962962963" style="35" customWidth="1"/>
    <col min="7157" max="7157" width="85.2685185185185" style="35" customWidth="1"/>
    <col min="7158" max="7410" width="9" style="35"/>
    <col min="7411" max="7411" width="3" style="35" customWidth="1"/>
    <col min="7412" max="7412" width="4.62962962962963" style="35" customWidth="1"/>
    <col min="7413" max="7413" width="85.2685185185185" style="35" customWidth="1"/>
    <col min="7414" max="7666" width="9" style="35"/>
    <col min="7667" max="7667" width="3" style="35" customWidth="1"/>
    <col min="7668" max="7668" width="4.62962962962963" style="35" customWidth="1"/>
    <col min="7669" max="7669" width="85.2685185185185" style="35" customWidth="1"/>
    <col min="7670" max="7922" width="9" style="35"/>
    <col min="7923" max="7923" width="3" style="35" customWidth="1"/>
    <col min="7924" max="7924" width="4.62962962962963" style="35" customWidth="1"/>
    <col min="7925" max="7925" width="85.2685185185185" style="35" customWidth="1"/>
    <col min="7926" max="8178" width="9" style="35"/>
    <col min="8179" max="8179" width="3" style="35" customWidth="1"/>
    <col min="8180" max="8180" width="4.62962962962963" style="35" customWidth="1"/>
    <col min="8181" max="8181" width="85.2685185185185" style="35" customWidth="1"/>
    <col min="8182" max="8434" width="9" style="35"/>
    <col min="8435" max="8435" width="3" style="35" customWidth="1"/>
    <col min="8436" max="8436" width="4.62962962962963" style="35" customWidth="1"/>
    <col min="8437" max="8437" width="85.2685185185185" style="35" customWidth="1"/>
    <col min="8438" max="8690" width="9" style="35"/>
    <col min="8691" max="8691" width="3" style="35" customWidth="1"/>
    <col min="8692" max="8692" width="4.62962962962963" style="35" customWidth="1"/>
    <col min="8693" max="8693" width="85.2685185185185" style="35" customWidth="1"/>
    <col min="8694" max="8946" width="9" style="35"/>
    <col min="8947" max="8947" width="3" style="35" customWidth="1"/>
    <col min="8948" max="8948" width="4.62962962962963" style="35" customWidth="1"/>
    <col min="8949" max="8949" width="85.2685185185185" style="35" customWidth="1"/>
    <col min="8950" max="9202" width="9" style="35"/>
    <col min="9203" max="9203" width="3" style="35" customWidth="1"/>
    <col min="9204" max="9204" width="4.62962962962963" style="35" customWidth="1"/>
    <col min="9205" max="9205" width="85.2685185185185" style="35" customWidth="1"/>
    <col min="9206" max="9458" width="9" style="35"/>
    <col min="9459" max="9459" width="3" style="35" customWidth="1"/>
    <col min="9460" max="9460" width="4.62962962962963" style="35" customWidth="1"/>
    <col min="9461" max="9461" width="85.2685185185185" style="35" customWidth="1"/>
    <col min="9462" max="9714" width="9" style="35"/>
    <col min="9715" max="9715" width="3" style="35" customWidth="1"/>
    <col min="9716" max="9716" width="4.62962962962963" style="35" customWidth="1"/>
    <col min="9717" max="9717" width="85.2685185185185" style="35" customWidth="1"/>
    <col min="9718" max="9970" width="9" style="35"/>
    <col min="9971" max="9971" width="3" style="35" customWidth="1"/>
    <col min="9972" max="9972" width="4.62962962962963" style="35" customWidth="1"/>
    <col min="9973" max="9973" width="85.2685185185185" style="35" customWidth="1"/>
    <col min="9974" max="10226" width="9" style="35"/>
    <col min="10227" max="10227" width="3" style="35" customWidth="1"/>
    <col min="10228" max="10228" width="4.62962962962963" style="35" customWidth="1"/>
    <col min="10229" max="10229" width="85.2685185185185" style="35" customWidth="1"/>
    <col min="10230" max="10482" width="9" style="35"/>
    <col min="10483" max="10483" width="3" style="35" customWidth="1"/>
    <col min="10484" max="10484" width="4.62962962962963" style="35" customWidth="1"/>
    <col min="10485" max="10485" width="85.2685185185185" style="35" customWidth="1"/>
    <col min="10486" max="10738" width="9" style="35"/>
    <col min="10739" max="10739" width="3" style="35" customWidth="1"/>
    <col min="10740" max="10740" width="4.62962962962963" style="35" customWidth="1"/>
    <col min="10741" max="10741" width="85.2685185185185" style="35" customWidth="1"/>
    <col min="10742" max="10994" width="9" style="35"/>
    <col min="10995" max="10995" width="3" style="35" customWidth="1"/>
    <col min="10996" max="10996" width="4.62962962962963" style="35" customWidth="1"/>
    <col min="10997" max="10997" width="85.2685185185185" style="35" customWidth="1"/>
    <col min="10998" max="11250" width="9" style="35"/>
    <col min="11251" max="11251" width="3" style="35" customWidth="1"/>
    <col min="11252" max="11252" width="4.62962962962963" style="35" customWidth="1"/>
    <col min="11253" max="11253" width="85.2685185185185" style="35" customWidth="1"/>
    <col min="11254" max="11506" width="9" style="35"/>
    <col min="11507" max="11507" width="3" style="35" customWidth="1"/>
    <col min="11508" max="11508" width="4.62962962962963" style="35" customWidth="1"/>
    <col min="11509" max="11509" width="85.2685185185185" style="35" customWidth="1"/>
    <col min="11510" max="11762" width="9" style="35"/>
    <col min="11763" max="11763" width="3" style="35" customWidth="1"/>
    <col min="11764" max="11764" width="4.62962962962963" style="35" customWidth="1"/>
    <col min="11765" max="11765" width="85.2685185185185" style="35" customWidth="1"/>
    <col min="11766" max="12018" width="9" style="35"/>
    <col min="12019" max="12019" width="3" style="35" customWidth="1"/>
    <col min="12020" max="12020" width="4.62962962962963" style="35" customWidth="1"/>
    <col min="12021" max="12021" width="85.2685185185185" style="35" customWidth="1"/>
    <col min="12022" max="12274" width="9" style="35"/>
    <col min="12275" max="12275" width="3" style="35" customWidth="1"/>
    <col min="12276" max="12276" width="4.62962962962963" style="35" customWidth="1"/>
    <col min="12277" max="12277" width="85.2685185185185" style="35" customWidth="1"/>
    <col min="12278" max="12530" width="9" style="35"/>
    <col min="12531" max="12531" width="3" style="35" customWidth="1"/>
    <col min="12532" max="12532" width="4.62962962962963" style="35" customWidth="1"/>
    <col min="12533" max="12533" width="85.2685185185185" style="35" customWidth="1"/>
    <col min="12534" max="12786" width="9" style="35"/>
    <col min="12787" max="12787" width="3" style="35" customWidth="1"/>
    <col min="12788" max="12788" width="4.62962962962963" style="35" customWidth="1"/>
    <col min="12789" max="12789" width="85.2685185185185" style="35" customWidth="1"/>
    <col min="12790" max="13042" width="9" style="35"/>
    <col min="13043" max="13043" width="3" style="35" customWidth="1"/>
    <col min="13044" max="13044" width="4.62962962962963" style="35" customWidth="1"/>
    <col min="13045" max="13045" width="85.2685185185185" style="35" customWidth="1"/>
    <col min="13046" max="13298" width="9" style="35"/>
    <col min="13299" max="13299" width="3" style="35" customWidth="1"/>
    <col min="13300" max="13300" width="4.62962962962963" style="35" customWidth="1"/>
    <col min="13301" max="13301" width="85.2685185185185" style="35" customWidth="1"/>
    <col min="13302" max="13554" width="9" style="35"/>
    <col min="13555" max="13555" width="3" style="35" customWidth="1"/>
    <col min="13556" max="13556" width="4.62962962962963" style="35" customWidth="1"/>
    <col min="13557" max="13557" width="85.2685185185185" style="35" customWidth="1"/>
    <col min="13558" max="13810" width="9" style="35"/>
    <col min="13811" max="13811" width="3" style="35" customWidth="1"/>
    <col min="13812" max="13812" width="4.62962962962963" style="35" customWidth="1"/>
    <col min="13813" max="13813" width="85.2685185185185" style="35" customWidth="1"/>
    <col min="13814" max="14066" width="9" style="35"/>
    <col min="14067" max="14067" width="3" style="35" customWidth="1"/>
    <col min="14068" max="14068" width="4.62962962962963" style="35" customWidth="1"/>
    <col min="14069" max="14069" width="85.2685185185185" style="35" customWidth="1"/>
    <col min="14070" max="14322" width="9" style="35"/>
    <col min="14323" max="14323" width="3" style="35" customWidth="1"/>
    <col min="14324" max="14324" width="4.62962962962963" style="35" customWidth="1"/>
    <col min="14325" max="14325" width="85.2685185185185" style="35" customWidth="1"/>
    <col min="14326" max="14578" width="9" style="35"/>
    <col min="14579" max="14579" width="3" style="35" customWidth="1"/>
    <col min="14580" max="14580" width="4.62962962962963" style="35" customWidth="1"/>
    <col min="14581" max="14581" width="85.2685185185185" style="35" customWidth="1"/>
    <col min="14582" max="14834" width="9" style="35"/>
    <col min="14835" max="14835" width="3" style="35" customWidth="1"/>
    <col min="14836" max="14836" width="4.62962962962963" style="35" customWidth="1"/>
    <col min="14837" max="14837" width="85.2685185185185" style="35" customWidth="1"/>
    <col min="14838" max="15090" width="9" style="35"/>
    <col min="15091" max="15091" width="3" style="35" customWidth="1"/>
    <col min="15092" max="15092" width="4.62962962962963" style="35" customWidth="1"/>
    <col min="15093" max="15093" width="85.2685185185185" style="35" customWidth="1"/>
    <col min="15094" max="15346" width="9" style="35"/>
    <col min="15347" max="15347" width="3" style="35" customWidth="1"/>
    <col min="15348" max="15348" width="4.62962962962963" style="35" customWidth="1"/>
    <col min="15349" max="15349" width="85.2685185185185" style="35" customWidth="1"/>
    <col min="15350" max="15602" width="9" style="35"/>
    <col min="15603" max="15603" width="3" style="35" customWidth="1"/>
    <col min="15604" max="15604" width="4.62962962962963" style="35" customWidth="1"/>
    <col min="15605" max="15605" width="85.2685185185185" style="35" customWidth="1"/>
    <col min="15606" max="15858" width="9" style="35"/>
    <col min="15859" max="15859" width="3" style="35" customWidth="1"/>
    <col min="15860" max="15860" width="4.62962962962963" style="35" customWidth="1"/>
    <col min="15861" max="15861" width="85.2685185185185" style="35" customWidth="1"/>
    <col min="15862" max="16114" width="9" style="35"/>
    <col min="16115" max="16115" width="3" style="35" customWidth="1"/>
    <col min="16116" max="16116" width="4.62962962962963" style="35" customWidth="1"/>
    <col min="16117" max="16117" width="85.2685185185185" style="35" customWidth="1"/>
    <col min="16118" max="16384" width="9" style="35"/>
  </cols>
  <sheetData>
    <row r="1" s="35" customFormat="1" ht="26.15" customHeight="1" spans="1:2">
      <c r="A1" s="36" t="s">
        <v>11</v>
      </c>
      <c r="B1" s="36"/>
    </row>
    <row r="2" s="35" customFormat="1" ht="26.15" customHeight="1" spans="1:2">
      <c r="A2" s="37">
        <v>1</v>
      </c>
      <c r="B2" s="38" t="s">
        <v>12</v>
      </c>
    </row>
    <row r="3" s="35" customFormat="1" ht="93" customHeight="1" spans="1:2">
      <c r="A3" s="37">
        <v>2</v>
      </c>
      <c r="B3" s="38" t="s">
        <v>13</v>
      </c>
    </row>
    <row r="4" s="35" customFormat="1" ht="23" customHeight="1" spans="1:2">
      <c r="A4" s="37">
        <v>3</v>
      </c>
      <c r="B4" s="38" t="s">
        <v>14</v>
      </c>
    </row>
    <row r="5" s="35" customFormat="1" ht="138" customHeight="1" spans="1:9">
      <c r="A5" s="37">
        <v>4</v>
      </c>
      <c r="B5" s="39" t="s">
        <v>15</v>
      </c>
      <c r="C5" s="40"/>
      <c r="D5" s="40"/>
      <c r="E5" s="40"/>
      <c r="F5" s="40"/>
      <c r="G5" s="41"/>
      <c r="H5" s="40"/>
      <c r="I5" s="40"/>
    </row>
    <row r="6" s="35" customFormat="1" ht="49" customHeight="1" spans="1:9">
      <c r="A6" s="37">
        <v>5</v>
      </c>
      <c r="B6" s="42" t="s">
        <v>16</v>
      </c>
      <c r="C6" s="40"/>
      <c r="D6" s="40"/>
      <c r="E6" s="40"/>
      <c r="F6" s="40"/>
      <c r="G6" s="41"/>
      <c r="H6" s="40"/>
      <c r="I6" s="40"/>
    </row>
    <row r="7" s="35" customFormat="1" ht="41.25" customHeight="1" spans="1:6">
      <c r="A7" s="37">
        <v>6</v>
      </c>
      <c r="B7" s="43" t="s">
        <v>17</v>
      </c>
      <c r="F7" s="35" t="s">
        <v>18</v>
      </c>
    </row>
    <row r="8" s="35" customFormat="1" ht="27.75" customHeight="1" spans="1:2">
      <c r="A8" s="37">
        <v>7</v>
      </c>
      <c r="B8" s="44" t="s">
        <v>19</v>
      </c>
    </row>
    <row r="9" s="35" customFormat="1" ht="27.75" customHeight="1" spans="1:2">
      <c r="A9" s="37">
        <v>8</v>
      </c>
      <c r="B9" s="44" t="s">
        <v>20</v>
      </c>
    </row>
    <row r="10" s="35" customFormat="1" ht="42" customHeight="1" spans="1:2">
      <c r="A10" s="37">
        <v>9</v>
      </c>
      <c r="B10" s="44" t="s">
        <v>21</v>
      </c>
    </row>
    <row r="11" s="35" customFormat="1" ht="16.5" customHeight="1" spans="1:2">
      <c r="A11" s="37">
        <v>10</v>
      </c>
      <c r="B11" s="44" t="s">
        <v>22</v>
      </c>
    </row>
    <row r="12" s="35" customFormat="1" ht="16.5" customHeight="1" spans="1:2">
      <c r="A12" s="37">
        <v>11</v>
      </c>
      <c r="B12" s="44" t="s">
        <v>23</v>
      </c>
    </row>
  </sheetData>
  <mergeCells count="1">
    <mergeCell ref="A1:B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tabSelected="1" view="pageBreakPreview" zoomScaleNormal="100" workbookViewId="0">
      <pane ySplit="3" topLeftCell="A46" activePane="bottomLeft" state="frozen"/>
      <selection/>
      <selection pane="bottomLeft" activeCell="I50" sqref="I50"/>
    </sheetView>
  </sheetViews>
  <sheetFormatPr defaultColWidth="9" defaultRowHeight="14.4" outlineLevelCol="6"/>
  <cols>
    <col min="1" max="1" width="9" style="1"/>
    <col min="2" max="2" width="26.8796296296296" style="2" customWidth="1"/>
    <col min="3" max="3" width="13.1296296296296" style="3" customWidth="1"/>
    <col min="4" max="4" width="8.62037037037037" style="3" customWidth="1"/>
    <col min="5" max="5" width="13" style="4" customWidth="1"/>
    <col min="6" max="6" width="12.75" style="4" customWidth="1"/>
    <col min="7" max="7" width="16.4444444444444" style="5" customWidth="1"/>
    <col min="9" max="16384" width="9" style="1"/>
  </cols>
  <sheetData>
    <row r="1" ht="22" customHeight="1" spans="1:7">
      <c r="A1" s="6" t="s">
        <v>24</v>
      </c>
      <c r="B1" s="6"/>
      <c r="C1" s="6"/>
      <c r="D1" s="6"/>
      <c r="E1" s="6"/>
      <c r="F1" s="6"/>
      <c r="G1" s="7"/>
    </row>
    <row r="2" spans="1:7">
      <c r="A2" s="8" t="s">
        <v>1</v>
      </c>
      <c r="B2" s="8" t="s">
        <v>25</v>
      </c>
      <c r="C2" s="8" t="s">
        <v>26</v>
      </c>
      <c r="D2" s="8" t="s">
        <v>27</v>
      </c>
      <c r="E2" s="9" t="s">
        <v>28</v>
      </c>
      <c r="F2" s="10" t="s">
        <v>5</v>
      </c>
      <c r="G2" s="11"/>
    </row>
    <row r="3" ht="28.8" spans="1:7">
      <c r="A3" s="8"/>
      <c r="B3" s="8"/>
      <c r="C3" s="8"/>
      <c r="D3" s="8"/>
      <c r="E3" s="9"/>
      <c r="F3" s="9" t="s">
        <v>29</v>
      </c>
      <c r="G3" s="12" t="s">
        <v>30</v>
      </c>
    </row>
    <row r="4" s="1" customFormat="1" spans="1:7">
      <c r="A4" s="13">
        <v>1</v>
      </c>
      <c r="B4" s="14" t="s">
        <v>31</v>
      </c>
      <c r="C4" s="15" t="s">
        <v>32</v>
      </c>
      <c r="D4" s="15" t="s">
        <v>33</v>
      </c>
      <c r="E4" s="16">
        <f>950.15</f>
        <v>950.15</v>
      </c>
      <c r="F4" s="17"/>
      <c r="G4" s="18">
        <f>F4*E4</f>
        <v>0</v>
      </c>
    </row>
    <row r="5" s="1" customFormat="1" spans="1:7">
      <c r="A5" s="13">
        <v>2</v>
      </c>
      <c r="B5" s="14" t="s">
        <v>34</v>
      </c>
      <c r="C5" s="15" t="s">
        <v>32</v>
      </c>
      <c r="D5" s="15" t="s">
        <v>33</v>
      </c>
      <c r="E5" s="16">
        <f>240.294</f>
        <v>240.294</v>
      </c>
      <c r="F5" s="17"/>
      <c r="G5" s="18">
        <f t="shared" ref="G4:G25" si="0">F5*E5</f>
        <v>0</v>
      </c>
    </row>
    <row r="6" s="1" customFormat="1" spans="1:7">
      <c r="A6" s="13">
        <v>3</v>
      </c>
      <c r="B6" s="14" t="s">
        <v>35</v>
      </c>
      <c r="C6" s="15" t="s">
        <v>32</v>
      </c>
      <c r="D6" s="15" t="s">
        <v>33</v>
      </c>
      <c r="E6" s="16">
        <f>167.97+3846.939</f>
        <v>4014.909</v>
      </c>
      <c r="F6" s="17"/>
      <c r="G6" s="18">
        <f t="shared" si="0"/>
        <v>0</v>
      </c>
    </row>
    <row r="7" s="1" customFormat="1" spans="1:7">
      <c r="A7" s="13">
        <v>4</v>
      </c>
      <c r="B7" s="14" t="s">
        <v>36</v>
      </c>
      <c r="C7" s="15" t="s">
        <v>32</v>
      </c>
      <c r="D7" s="15" t="s">
        <v>33</v>
      </c>
      <c r="E7" s="16">
        <f>102.603+326.26+3593.92+2556.186+2187.842</f>
        <v>8766.811</v>
      </c>
      <c r="F7" s="17"/>
      <c r="G7" s="18">
        <f t="shared" si="0"/>
        <v>0</v>
      </c>
    </row>
    <row r="8" s="1" customFormat="1" spans="1:7">
      <c r="A8" s="13">
        <v>5</v>
      </c>
      <c r="B8" s="14" t="s">
        <v>37</v>
      </c>
      <c r="C8" s="15" t="s">
        <v>32</v>
      </c>
      <c r="D8" s="15" t="s">
        <v>33</v>
      </c>
      <c r="E8" s="16">
        <f>39.354+778.8+1308</f>
        <v>2126.154</v>
      </c>
      <c r="F8" s="17"/>
      <c r="G8" s="18">
        <f t="shared" si="0"/>
        <v>0</v>
      </c>
    </row>
    <row r="9" s="1" customFormat="1" spans="1:7">
      <c r="A9" s="13">
        <v>6</v>
      </c>
      <c r="B9" s="14" t="s">
        <v>38</v>
      </c>
      <c r="C9" s="15" t="s">
        <v>32</v>
      </c>
      <c r="D9" s="15" t="s">
        <v>33</v>
      </c>
      <c r="E9" s="16">
        <f>1404.90325+1378.84+980.3305+449.96475</f>
        <v>4214.0385</v>
      </c>
      <c r="F9" s="17"/>
      <c r="G9" s="18">
        <f t="shared" si="0"/>
        <v>0</v>
      </c>
    </row>
    <row r="10" s="1" customFormat="1" spans="1:7">
      <c r="A10" s="13">
        <v>7</v>
      </c>
      <c r="B10" s="14" t="s">
        <v>39</v>
      </c>
      <c r="C10" s="15" t="s">
        <v>32</v>
      </c>
      <c r="D10" s="15" t="s">
        <v>33</v>
      </c>
      <c r="E10" s="16">
        <f>135.66+859.98+716.393+188.8665</f>
        <v>1900.8995</v>
      </c>
      <c r="F10" s="17"/>
      <c r="G10" s="18">
        <f t="shared" si="0"/>
        <v>0</v>
      </c>
    </row>
    <row r="11" s="1" customFormat="1" spans="1:7">
      <c r="A11" s="13">
        <v>8</v>
      </c>
      <c r="B11" s="14" t="s">
        <v>40</v>
      </c>
      <c r="C11" s="15" t="s">
        <v>32</v>
      </c>
      <c r="D11" s="15" t="s">
        <v>33</v>
      </c>
      <c r="E11" s="16">
        <f>183.534+439.73+1766.75</f>
        <v>2390.014</v>
      </c>
      <c r="F11" s="17"/>
      <c r="G11" s="18">
        <f t="shared" si="0"/>
        <v>0</v>
      </c>
    </row>
    <row r="12" s="1" customFormat="1" spans="1:7">
      <c r="A12" s="13">
        <v>9</v>
      </c>
      <c r="B12" s="14" t="s">
        <v>41</v>
      </c>
      <c r="C12" s="15" t="s">
        <v>32</v>
      </c>
      <c r="D12" s="15" t="s">
        <v>33</v>
      </c>
      <c r="E12" s="16">
        <f>209.369+875.4625+1121.37+308.5865+137.29875</f>
        <v>2652.08675</v>
      </c>
      <c r="F12" s="17"/>
      <c r="G12" s="18">
        <f t="shared" si="0"/>
        <v>0</v>
      </c>
    </row>
    <row r="13" s="1" customFormat="1" spans="1:7">
      <c r="A13" s="13">
        <v>10</v>
      </c>
      <c r="B13" s="14" t="s">
        <v>42</v>
      </c>
      <c r="C13" s="15" t="s">
        <v>32</v>
      </c>
      <c r="D13" s="15" t="s">
        <v>33</v>
      </c>
      <c r="E13" s="16">
        <f>149.281+99.309+162.5675+1163.22+1195.5395+82.05125</f>
        <v>2851.96825</v>
      </c>
      <c r="F13" s="17"/>
      <c r="G13" s="18">
        <f t="shared" si="0"/>
        <v>0</v>
      </c>
    </row>
    <row r="14" s="1" customFormat="1" spans="1:7">
      <c r="A14" s="13">
        <v>11</v>
      </c>
      <c r="B14" s="14" t="s">
        <v>43</v>
      </c>
      <c r="C14" s="15" t="s">
        <v>32</v>
      </c>
      <c r="D14" s="15" t="s">
        <v>33</v>
      </c>
      <c r="E14" s="16">
        <f>127.022+184.3+1435.66+561.905+341.10975</f>
        <v>2649.99675</v>
      </c>
      <c r="F14" s="17"/>
      <c r="G14" s="18">
        <f t="shared" si="0"/>
        <v>0</v>
      </c>
    </row>
    <row r="15" s="1" customFormat="1" spans="1:7">
      <c r="A15" s="13">
        <v>12</v>
      </c>
      <c r="B15" s="14" t="s">
        <v>44</v>
      </c>
      <c r="C15" s="15" t="s">
        <v>32</v>
      </c>
      <c r="D15" s="15" t="s">
        <v>33</v>
      </c>
      <c r="E15" s="16">
        <f>32.612+30.092+649.73325+778.65+261.09825+449.96475</f>
        <v>2202.15025</v>
      </c>
      <c r="F15" s="17"/>
      <c r="G15" s="18">
        <f t="shared" si="0"/>
        <v>0</v>
      </c>
    </row>
    <row r="16" s="1" customFormat="1" spans="1:7">
      <c r="A16" s="13">
        <v>13</v>
      </c>
      <c r="B16" s="14" t="s">
        <v>45</v>
      </c>
      <c r="C16" s="15" t="s">
        <v>32</v>
      </c>
      <c r="D16" s="15" t="s">
        <v>33</v>
      </c>
      <c r="E16" s="16">
        <f>55.592+734.304+272.15</f>
        <v>1062.046</v>
      </c>
      <c r="F16" s="17"/>
      <c r="G16" s="18">
        <f t="shared" si="0"/>
        <v>0</v>
      </c>
    </row>
    <row r="17" s="1" customFormat="1" spans="1:7">
      <c r="A17" s="13">
        <v>14</v>
      </c>
      <c r="B17" s="14" t="s">
        <v>46</v>
      </c>
      <c r="C17" s="15" t="s">
        <v>32</v>
      </c>
      <c r="D17" s="15" t="s">
        <v>33</v>
      </c>
      <c r="E17" s="16">
        <f>24.046+15.477+779.96075+1662.75+24.764+310.62625</f>
        <v>2817.624</v>
      </c>
      <c r="F17" s="17"/>
      <c r="G17" s="18">
        <f t="shared" si="0"/>
        <v>0</v>
      </c>
    </row>
    <row r="18" s="1" customFormat="1" spans="1:7">
      <c r="A18" s="13">
        <v>15</v>
      </c>
      <c r="B18" s="14" t="s">
        <v>47</v>
      </c>
      <c r="C18" s="15" t="s">
        <v>32</v>
      </c>
      <c r="D18" s="15" t="s">
        <v>33</v>
      </c>
      <c r="E18" s="16">
        <f>690.235+230.47</f>
        <v>920.705</v>
      </c>
      <c r="F18" s="17"/>
      <c r="G18" s="18">
        <f t="shared" si="0"/>
        <v>0</v>
      </c>
    </row>
    <row r="19" s="1" customFormat="1" spans="1:7">
      <c r="A19" s="13">
        <v>16</v>
      </c>
      <c r="B19" s="14" t="s">
        <v>48</v>
      </c>
      <c r="C19" s="15" t="s">
        <v>32</v>
      </c>
      <c r="D19" s="15" t="s">
        <v>33</v>
      </c>
      <c r="E19" s="16">
        <f>130.925+1779.616+1509.96</f>
        <v>3420.501</v>
      </c>
      <c r="F19" s="17"/>
      <c r="G19" s="18">
        <f t="shared" si="0"/>
        <v>0</v>
      </c>
    </row>
    <row r="20" s="1" customFormat="1" spans="1:7">
      <c r="A20" s="13">
        <v>17</v>
      </c>
      <c r="B20" s="14" t="s">
        <v>49</v>
      </c>
      <c r="C20" s="15" t="s">
        <v>32</v>
      </c>
      <c r="D20" s="15" t="s">
        <v>33</v>
      </c>
      <c r="E20" s="19">
        <f>60+213.866+52.79472</f>
        <v>326.66072</v>
      </c>
      <c r="F20" s="17"/>
      <c r="G20" s="18">
        <f t="shared" si="0"/>
        <v>0</v>
      </c>
    </row>
    <row r="21" s="1" customFormat="1" spans="1:7">
      <c r="A21" s="13">
        <v>18</v>
      </c>
      <c r="B21" s="20" t="s">
        <v>50</v>
      </c>
      <c r="C21" s="15" t="s">
        <v>32</v>
      </c>
      <c r="D21" s="15" t="s">
        <v>33</v>
      </c>
      <c r="E21" s="21">
        <f>257.77826+20+197.744</f>
        <v>475.52226</v>
      </c>
      <c r="F21" s="17"/>
      <c r="G21" s="18">
        <f t="shared" si="0"/>
        <v>0</v>
      </c>
    </row>
    <row r="22" s="1" customFormat="1" spans="1:7">
      <c r="A22" s="13">
        <v>19</v>
      </c>
      <c r="B22" s="20" t="s">
        <v>51</v>
      </c>
      <c r="C22" s="15" t="s">
        <v>32</v>
      </c>
      <c r="D22" s="15" t="s">
        <v>33</v>
      </c>
      <c r="E22" s="19">
        <f>161.69898+87.13+56.33376+82.495</f>
        <v>387.65774</v>
      </c>
      <c r="F22" s="17"/>
      <c r="G22" s="18">
        <f t="shared" si="0"/>
        <v>0</v>
      </c>
    </row>
    <row r="23" s="1" customFormat="1" spans="1:7">
      <c r="A23" s="13">
        <v>20</v>
      </c>
      <c r="B23" s="20" t="s">
        <v>52</v>
      </c>
      <c r="C23" s="15" t="s">
        <v>32</v>
      </c>
      <c r="D23" s="15" t="s">
        <v>33</v>
      </c>
      <c r="E23" s="19">
        <f>121.63026+56.119+75.24601+73.864+22.68561</f>
        <v>349.54488</v>
      </c>
      <c r="F23" s="17"/>
      <c r="G23" s="18">
        <f t="shared" si="0"/>
        <v>0</v>
      </c>
    </row>
    <row r="24" s="1" customFormat="1" spans="1:7">
      <c r="A24" s="13">
        <v>21</v>
      </c>
      <c r="B24" s="20" t="s">
        <v>53</v>
      </c>
      <c r="C24" s="15" t="s">
        <v>32</v>
      </c>
      <c r="D24" s="15" t="s">
        <v>33</v>
      </c>
      <c r="E24" s="19">
        <f>441.26698+103.626+69.27792+42.482+21.831+42.127</f>
        <v>720.6109</v>
      </c>
      <c r="F24" s="17"/>
      <c r="G24" s="18">
        <f t="shared" si="0"/>
        <v>0</v>
      </c>
    </row>
    <row r="25" s="1" customFormat="1" spans="1:7">
      <c r="A25" s="13">
        <v>22</v>
      </c>
      <c r="B25" s="20" t="s">
        <v>54</v>
      </c>
      <c r="C25" s="15" t="s">
        <v>32</v>
      </c>
      <c r="D25" s="15" t="s">
        <v>33</v>
      </c>
      <c r="E25" s="19">
        <f>146.21568+45.78128+30.435</f>
        <v>222.43196</v>
      </c>
      <c r="F25" s="17"/>
      <c r="G25" s="18">
        <f t="shared" si="0"/>
        <v>0</v>
      </c>
    </row>
    <row r="26" s="1" customFormat="1" spans="1:7">
      <c r="A26" s="13">
        <v>23</v>
      </c>
      <c r="B26" s="20" t="s">
        <v>55</v>
      </c>
      <c r="C26" s="15" t="s">
        <v>32</v>
      </c>
      <c r="D26" s="15" t="s">
        <v>33</v>
      </c>
      <c r="E26" s="19">
        <v>3026.86064</v>
      </c>
      <c r="F26" s="17"/>
      <c r="G26" s="18">
        <f t="shared" ref="G26:G40" si="1">F26*E26</f>
        <v>0</v>
      </c>
    </row>
    <row r="27" s="1" customFormat="1" spans="1:7">
      <c r="A27" s="13">
        <v>24</v>
      </c>
      <c r="B27" s="20" t="s">
        <v>56</v>
      </c>
      <c r="C27" s="15" t="s">
        <v>32</v>
      </c>
      <c r="D27" s="15" t="s">
        <v>33</v>
      </c>
      <c r="E27" s="22">
        <f>76.676776+29.019+88.727</f>
        <v>194.422776</v>
      </c>
      <c r="F27" s="17"/>
      <c r="G27" s="18">
        <f t="shared" si="1"/>
        <v>0</v>
      </c>
    </row>
    <row r="28" s="1" customFormat="1" spans="1:7">
      <c r="A28" s="13">
        <v>25</v>
      </c>
      <c r="B28" s="20" t="s">
        <v>57</v>
      </c>
      <c r="C28" s="15" t="s">
        <v>32</v>
      </c>
      <c r="D28" s="15" t="s">
        <v>33</v>
      </c>
      <c r="E28" s="22">
        <v>74.121</v>
      </c>
      <c r="F28" s="17"/>
      <c r="G28" s="18">
        <f t="shared" si="1"/>
        <v>0</v>
      </c>
    </row>
    <row r="29" s="1" customFormat="1" spans="1:7">
      <c r="A29" s="13">
        <v>26</v>
      </c>
      <c r="B29" s="20" t="s">
        <v>58</v>
      </c>
      <c r="C29" s="15" t="s">
        <v>32</v>
      </c>
      <c r="D29" s="15" t="s">
        <v>33</v>
      </c>
      <c r="E29" s="22">
        <v>43.346</v>
      </c>
      <c r="F29" s="17"/>
      <c r="G29" s="18">
        <f t="shared" si="1"/>
        <v>0</v>
      </c>
    </row>
    <row r="30" s="1" customFormat="1" spans="1:7">
      <c r="A30" s="13">
        <v>27</v>
      </c>
      <c r="B30" s="20" t="s">
        <v>59</v>
      </c>
      <c r="C30" s="15" t="s">
        <v>32</v>
      </c>
      <c r="D30" s="15" t="s">
        <v>33</v>
      </c>
      <c r="E30" s="22">
        <v>13.184</v>
      </c>
      <c r="F30" s="17"/>
      <c r="G30" s="18">
        <f t="shared" si="1"/>
        <v>0</v>
      </c>
    </row>
    <row r="31" s="1" customFormat="1" spans="1:7">
      <c r="A31" s="13">
        <v>28</v>
      </c>
      <c r="B31" s="20" t="s">
        <v>60</v>
      </c>
      <c r="C31" s="15" t="s">
        <v>32</v>
      </c>
      <c r="D31" s="15" t="s">
        <v>33</v>
      </c>
      <c r="E31" s="22">
        <v>209.166</v>
      </c>
      <c r="F31" s="17"/>
      <c r="G31" s="18">
        <f t="shared" si="1"/>
        <v>0</v>
      </c>
    </row>
    <row r="32" s="1" customFormat="1" spans="1:7">
      <c r="A32" s="13">
        <v>29</v>
      </c>
      <c r="B32" s="20" t="s">
        <v>61</v>
      </c>
      <c r="C32" s="15" t="s">
        <v>32</v>
      </c>
      <c r="D32" s="15" t="s">
        <v>33</v>
      </c>
      <c r="E32" s="22">
        <v>72.306</v>
      </c>
      <c r="F32" s="17"/>
      <c r="G32" s="18">
        <f t="shared" si="1"/>
        <v>0</v>
      </c>
    </row>
    <row r="33" s="1" customFormat="1" spans="1:7">
      <c r="A33" s="13">
        <v>30</v>
      </c>
      <c r="B33" s="20" t="s">
        <v>62</v>
      </c>
      <c r="C33" s="15" t="s">
        <v>32</v>
      </c>
      <c r="D33" s="15" t="s">
        <v>33</v>
      </c>
      <c r="E33" s="22">
        <v>43.572</v>
      </c>
      <c r="F33" s="17"/>
      <c r="G33" s="18">
        <f t="shared" si="1"/>
        <v>0</v>
      </c>
    </row>
    <row r="34" s="1" customFormat="1" spans="1:7">
      <c r="A34" s="13">
        <v>31</v>
      </c>
      <c r="B34" s="20" t="s">
        <v>63</v>
      </c>
      <c r="C34" s="15" t="s">
        <v>32</v>
      </c>
      <c r="D34" s="15" t="s">
        <v>33</v>
      </c>
      <c r="E34" s="22">
        <f>6.742659+14.18545+46.1</f>
        <v>67.028109</v>
      </c>
      <c r="F34" s="17"/>
      <c r="G34" s="18">
        <f t="shared" si="1"/>
        <v>0</v>
      </c>
    </row>
    <row r="35" s="1" customFormat="1" spans="1:7">
      <c r="A35" s="13">
        <v>32</v>
      </c>
      <c r="B35" s="23" t="s">
        <v>64</v>
      </c>
      <c r="C35" s="15" t="s">
        <v>32</v>
      </c>
      <c r="D35" s="15" t="s">
        <v>33</v>
      </c>
      <c r="E35" s="22">
        <v>1347.92</v>
      </c>
      <c r="F35" s="17"/>
      <c r="G35" s="18">
        <f t="shared" si="1"/>
        <v>0</v>
      </c>
    </row>
    <row r="36" s="1" customFormat="1" spans="1:7">
      <c r="A36" s="13">
        <v>33</v>
      </c>
      <c r="B36" s="23" t="s">
        <v>65</v>
      </c>
      <c r="C36" s="15" t="s">
        <v>32</v>
      </c>
      <c r="D36" s="15" t="s">
        <v>33</v>
      </c>
      <c r="E36" s="22">
        <v>789.467</v>
      </c>
      <c r="F36" s="17"/>
      <c r="G36" s="18">
        <f t="shared" si="1"/>
        <v>0</v>
      </c>
    </row>
    <row r="37" s="1" customFormat="1" spans="1:7">
      <c r="A37" s="13">
        <v>34</v>
      </c>
      <c r="B37" s="20" t="s">
        <v>66</v>
      </c>
      <c r="C37" s="15" t="s">
        <v>32</v>
      </c>
      <c r="D37" s="15" t="s">
        <v>33</v>
      </c>
      <c r="E37" s="19">
        <v>64.38043</v>
      </c>
      <c r="F37" s="17"/>
      <c r="G37" s="18">
        <f t="shared" si="1"/>
        <v>0</v>
      </c>
    </row>
    <row r="38" s="1" customFormat="1" spans="1:7">
      <c r="A38" s="13">
        <v>35</v>
      </c>
      <c r="B38" s="20" t="s">
        <v>67</v>
      </c>
      <c r="C38" s="15" t="s">
        <v>32</v>
      </c>
      <c r="D38" s="15" t="s">
        <v>33</v>
      </c>
      <c r="E38" s="19">
        <f>135.07437+14.61874+182.231+274.85332+182.231</f>
        <v>789.00843</v>
      </c>
      <c r="F38" s="17"/>
      <c r="G38" s="18">
        <f t="shared" si="1"/>
        <v>0</v>
      </c>
    </row>
    <row r="39" s="1" customFormat="1" spans="1:7">
      <c r="A39" s="13">
        <v>36</v>
      </c>
      <c r="B39" s="20" t="s">
        <v>68</v>
      </c>
      <c r="C39" s="15" t="s">
        <v>32</v>
      </c>
      <c r="D39" s="15" t="s">
        <v>33</v>
      </c>
      <c r="E39" s="19">
        <f>66.42871+198.94273+94.585</f>
        <v>359.95644</v>
      </c>
      <c r="F39" s="17"/>
      <c r="G39" s="18">
        <f t="shared" si="1"/>
        <v>0</v>
      </c>
    </row>
    <row r="40" s="1" customFormat="1" spans="1:7">
      <c r="A40" s="13">
        <v>37</v>
      </c>
      <c r="B40" s="20" t="s">
        <v>69</v>
      </c>
      <c r="C40" s="15" t="s">
        <v>32</v>
      </c>
      <c r="D40" s="15" t="s">
        <v>33</v>
      </c>
      <c r="E40" s="19">
        <f>11.46956*3+10.093+17.628237+42.15+97.533</f>
        <v>201.812917</v>
      </c>
      <c r="F40" s="17"/>
      <c r="G40" s="18">
        <f t="shared" ref="G40:G47" si="2">F40*E40</f>
        <v>0</v>
      </c>
    </row>
    <row r="41" s="1" customFormat="1" ht="19" customHeight="1" spans="1:7">
      <c r="A41" s="13">
        <v>38</v>
      </c>
      <c r="B41" s="20" t="s">
        <v>70</v>
      </c>
      <c r="C41" s="15" t="s">
        <v>32</v>
      </c>
      <c r="D41" s="15" t="s">
        <v>33</v>
      </c>
      <c r="E41" s="19">
        <v>393.996004</v>
      </c>
      <c r="F41" s="17"/>
      <c r="G41" s="18">
        <f t="shared" si="2"/>
        <v>0</v>
      </c>
    </row>
    <row r="42" s="1" customFormat="1" spans="1:7">
      <c r="A42" s="13">
        <v>39</v>
      </c>
      <c r="B42" s="24" t="s">
        <v>71</v>
      </c>
      <c r="C42" s="15" t="s">
        <v>32</v>
      </c>
      <c r="D42" s="15" t="s">
        <v>33</v>
      </c>
      <c r="E42" s="22">
        <v>115.235</v>
      </c>
      <c r="F42" s="17"/>
      <c r="G42" s="18">
        <f t="shared" si="2"/>
        <v>0</v>
      </c>
    </row>
    <row r="43" s="1" customFormat="1" spans="1:7">
      <c r="A43" s="13">
        <v>40</v>
      </c>
      <c r="B43" s="24" t="s">
        <v>72</v>
      </c>
      <c r="C43" s="15" t="s">
        <v>73</v>
      </c>
      <c r="D43" s="15" t="s">
        <v>33</v>
      </c>
      <c r="E43" s="22">
        <v>140.9354</v>
      </c>
      <c r="F43" s="17"/>
      <c r="G43" s="18">
        <f t="shared" si="2"/>
        <v>0</v>
      </c>
    </row>
    <row r="44" s="1" customFormat="1" spans="1:7">
      <c r="A44" s="13">
        <v>41</v>
      </c>
      <c r="B44" s="24" t="s">
        <v>74</v>
      </c>
      <c r="C44" s="15" t="s">
        <v>73</v>
      </c>
      <c r="D44" s="15" t="s">
        <v>33</v>
      </c>
      <c r="E44" s="22">
        <v>30.3</v>
      </c>
      <c r="F44" s="17"/>
      <c r="G44" s="18">
        <f t="shared" si="2"/>
        <v>0</v>
      </c>
    </row>
    <row r="45" s="1" customFormat="1" spans="1:7">
      <c r="A45" s="13">
        <v>42</v>
      </c>
      <c r="B45" s="24" t="s">
        <v>75</v>
      </c>
      <c r="C45" s="15" t="s">
        <v>73</v>
      </c>
      <c r="D45" s="15" t="s">
        <v>33</v>
      </c>
      <c r="E45" s="22">
        <v>120</v>
      </c>
      <c r="F45" s="17"/>
      <c r="G45" s="18">
        <f t="shared" si="2"/>
        <v>0</v>
      </c>
    </row>
    <row r="46" s="1" customFormat="1" spans="1:7">
      <c r="A46" s="13">
        <v>43</v>
      </c>
      <c r="B46" s="24" t="s">
        <v>76</v>
      </c>
      <c r="C46" s="15" t="s">
        <v>73</v>
      </c>
      <c r="D46" s="15" t="s">
        <v>33</v>
      </c>
      <c r="E46" s="22">
        <v>120</v>
      </c>
      <c r="F46" s="17"/>
      <c r="G46" s="18">
        <f t="shared" si="2"/>
        <v>0</v>
      </c>
    </row>
    <row r="47" spans="1:7">
      <c r="A47" s="13">
        <v>44</v>
      </c>
      <c r="B47" s="25" t="s">
        <v>77</v>
      </c>
      <c r="C47" s="26"/>
      <c r="D47" s="27"/>
      <c r="E47" s="16">
        <f>SUM(E4:E46)</f>
        <v>53879.794606</v>
      </c>
      <c r="F47" s="17"/>
      <c r="G47" s="18">
        <f>SUM(G4:G46)</f>
        <v>0</v>
      </c>
    </row>
    <row r="48" spans="1:7">
      <c r="A48" s="13">
        <v>45</v>
      </c>
      <c r="B48" s="28" t="s">
        <v>78</v>
      </c>
      <c r="C48" s="29"/>
      <c r="D48" s="30"/>
      <c r="E48" s="31"/>
      <c r="F48" s="31"/>
      <c r="G48" s="32">
        <f>G47*13%</f>
        <v>0</v>
      </c>
    </row>
    <row r="49" spans="1:7">
      <c r="A49" s="13">
        <v>46</v>
      </c>
      <c r="B49" s="28" t="s">
        <v>79</v>
      </c>
      <c r="C49" s="29"/>
      <c r="D49" s="30"/>
      <c r="E49" s="31"/>
      <c r="F49" s="31"/>
      <c r="G49" s="32">
        <f>G47+G48</f>
        <v>0</v>
      </c>
    </row>
    <row r="50" ht="250" customHeight="1" spans="1:7">
      <c r="A50" s="33" t="s">
        <v>80</v>
      </c>
      <c r="B50" s="33"/>
      <c r="C50" s="33"/>
      <c r="D50" s="33"/>
      <c r="E50" s="33"/>
      <c r="F50" s="33"/>
      <c r="G50" s="34"/>
    </row>
  </sheetData>
  <autoFilter ref="A3:G50">
    <extLst/>
  </autoFilter>
  <mergeCells count="11">
    <mergeCell ref="A1:G1"/>
    <mergeCell ref="F2:G2"/>
    <mergeCell ref="B47:D47"/>
    <mergeCell ref="B48:D48"/>
    <mergeCell ref="B49:D49"/>
    <mergeCell ref="A50:G50"/>
    <mergeCell ref="A2:A3"/>
    <mergeCell ref="B2:B3"/>
    <mergeCell ref="C2:C3"/>
    <mergeCell ref="D2:D3"/>
    <mergeCell ref="E2:E3"/>
  </mergeCells>
  <pageMargins left="0.393055555555556" right="0.275" top="0.590277777777778" bottom="0.432638888888889" header="0.393055555555556" footer="0.236111111111111"/>
  <pageSetup paperSize="9" scale="82" orientation="portrait"/>
  <headerFooter/>
  <colBreaks count="1" manualBreakCount="1">
    <brk id="7" max="49"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2023-10-12T14:20:52Z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